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0 Kinderdagverblijf\2025\Tarieven\"/>
    </mc:Choice>
  </mc:AlternateContent>
  <xr:revisionPtr revIDLastSave="0" documentId="13_ncr:1_{E187E7CB-366E-40FB-8FAC-BE33054961B5}" xr6:coauthVersionLast="47" xr6:coauthVersionMax="47" xr10:uidLastSave="{00000000-0000-0000-0000-000000000000}"/>
  <bookViews>
    <workbookView xWindow="23880" yWindow="-1545" windowWidth="29040" windowHeight="15840" xr2:uid="{E5AC497B-14F2-4234-99B6-681E4F1FAC22}"/>
  </bookViews>
  <sheets>
    <sheet name="Bruto-netto calculator" sheetId="4" r:id="rId1"/>
    <sheet name="Kinderopvangtoeslagtabel" sheetId="5" r:id="rId2"/>
  </sheets>
  <definedNames>
    <definedName name="_xlnm.Print_Area" localSheetId="0">'Bruto-netto calculator'!$A$1:$K$26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4" l="1"/>
  <c r="D18" i="4" s="1"/>
  <c r="C21" i="4"/>
  <c r="H21" i="4"/>
  <c r="E15" i="4"/>
  <c r="E16" i="4"/>
  <c r="E19" i="4"/>
  <c r="E20" i="4"/>
  <c r="D19" i="4" l="1"/>
  <c r="D20" i="4"/>
  <c r="C19" i="4"/>
  <c r="C20" i="4"/>
  <c r="E18" i="4"/>
  <c r="C16" i="4" l="1"/>
  <c r="C15" i="4"/>
  <c r="D15" i="4" s="1"/>
  <c r="D16" i="4" l="1"/>
  <c r="C14" i="4" l="1"/>
  <c r="C17" i="4" l="1"/>
  <c r="C23" i="4" s="1"/>
  <c r="C25" i="4" s="1"/>
  <c r="D9" i="4" l="1"/>
  <c r="E9" i="4"/>
  <c r="E17" i="4" s="1"/>
  <c r="G9" i="4"/>
  <c r="E10" i="4"/>
  <c r="E22" i="4" s="1"/>
  <c r="G10" i="4"/>
  <c r="G11" i="4"/>
  <c r="G12" i="4"/>
  <c r="G13" i="4"/>
  <c r="I12" i="4"/>
  <c r="J12" i="4" s="1"/>
  <c r="D12" i="4"/>
  <c r="E12" i="4" s="1"/>
  <c r="I11" i="4"/>
  <c r="J11" i="4" s="1"/>
  <c r="D11" i="4"/>
  <c r="E11" i="4" s="1"/>
  <c r="D14" i="4" l="1"/>
  <c r="D21" i="4"/>
  <c r="D17" i="4"/>
  <c r="C24" i="4"/>
  <c r="E14" i="4"/>
  <c r="E21" i="4"/>
  <c r="J21" i="4"/>
  <c r="J10" i="4"/>
  <c r="J9" i="4"/>
  <c r="I9" i="4"/>
  <c r="I21" i="4" s="1"/>
  <c r="D8" i="4"/>
  <c r="E8" i="4"/>
  <c r="D23" i="4" l="1"/>
  <c r="D25" i="4" s="1"/>
  <c r="I23" i="4"/>
  <c r="H23" i="4"/>
  <c r="J23" i="4"/>
  <c r="E23" i="4"/>
  <c r="E25" i="4" s="1"/>
  <c r="I8" i="4"/>
  <c r="J8" i="4"/>
  <c r="H25" i="4" l="1"/>
  <c r="H24" i="4"/>
  <c r="I25" i="4"/>
  <c r="I24" i="4"/>
  <c r="D24" i="4"/>
  <c r="J25" i="4"/>
  <c r="J24" i="4"/>
  <c r="E24" i="4"/>
</calcChain>
</file>

<file path=xl/sharedStrings.xml><?xml version="1.0" encoding="utf-8"?>
<sst xmlns="http://schemas.openxmlformats.org/spreadsheetml/2006/main" count="38" uniqueCount="28">
  <si>
    <t>1e kind</t>
  </si>
  <si>
    <t xml:space="preserve">2e kind </t>
  </si>
  <si>
    <t xml:space="preserve"> Minimale afname 40 weken</t>
  </si>
  <si>
    <t>Kosten per uur</t>
  </si>
  <si>
    <t>Uren/dag</t>
  </si>
  <si>
    <t>Tarief</t>
  </si>
  <si>
    <t>Weken afname</t>
  </si>
  <si>
    <t>Kinderopvangtoeslag</t>
  </si>
  <si>
    <t>2e kind</t>
  </si>
  <si>
    <t>Bruto 
kosten</t>
  </si>
  <si>
    <t xml:space="preserve"> Minimale afname 47 weken</t>
  </si>
  <si>
    <t>Aantal weken afname</t>
  </si>
  <si>
    <t>Tarief toeslag:</t>
  </si>
  <si>
    <t>vanaf</t>
  </si>
  <si>
    <t>Inkomen</t>
  </si>
  <si>
    <t>t/m</t>
  </si>
  <si>
    <t>% KOT</t>
  </si>
  <si>
    <t>Kosten per maand</t>
  </si>
  <si>
    <t>Kosten per jaar</t>
  </si>
  <si>
    <r>
      <t xml:space="preserve">Indien je een </t>
    </r>
    <r>
      <rPr>
        <b/>
        <sz val="13"/>
        <color rgb="FF00B050"/>
        <rFont val="Calibri"/>
        <family val="2"/>
        <scheme val="minor"/>
      </rPr>
      <t xml:space="preserve">40-weken contract </t>
    </r>
    <r>
      <rPr>
        <sz val="13"/>
        <color rgb="FF00B050"/>
        <rFont val="Calibri"/>
        <family val="2"/>
        <scheme val="minor"/>
      </rPr>
      <t>hebt, vul hier het te verwachten aantal weken opvang in.</t>
    </r>
  </si>
  <si>
    <r>
      <t>Met het inkomen wordt het “</t>
    </r>
    <r>
      <rPr>
        <b/>
        <sz val="12"/>
        <rFont val="Karla"/>
      </rPr>
      <t>gezamenlijk toetsingsinkomen</t>
    </r>
    <r>
      <rPr>
        <sz val="12"/>
        <rFont val="Karla"/>
      </rPr>
      <t xml:space="preserve">” bedoeld, dus jouw inkomen en van jouw fiscaal partner samen. </t>
    </r>
  </si>
  <si>
    <t>Bruto-netto kostenberekening Kinderopvang Wilton's Hof 2025</t>
  </si>
  <si>
    <t>KINDEROPVANGTOESLAG TABEL 2025</t>
  </si>
  <si>
    <t>Met de kinderopvangtoeslag tabel 2024 is het mogelijk uit te rekenen voor welk bedrag aan kinderopvangtoeslag (= KOT) u recht heeft in 2025.</t>
  </si>
  <si>
    <t xml:space="preserve">De overheid betaalt een percentage van de kosten van kinderopvang indien u voldoet aan de verschillende voorwaarden. De hoogte van deze tegemoetkoming (kinderopvangtoeslag) hangt af van uw inkomen. Hoe lager uw inkomen, hoe hoger de bijdrage. Daarbij worden de kosten kinderopvang vergoed tot het maximum uurtarief wat door de belastingdienst is vastgesteld. 
Bovenaan deze pagina tref je een model aan om de netto eigen bijdrage voor 2025 uit te rekenen. </t>
  </si>
  <si>
    <t>Vul hier, obv  de kinderopvangtoeslag tabel, het te verwachten % toeslag in voor het 1e kind</t>
  </si>
  <si>
    <t>Vul hier, obv de kinderopvangtoeslag tabel, het te verwachten % toeslag in voor het 2e/3e kind</t>
  </si>
  <si>
    <t xml:space="preserve">en hoger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</si>
</sst>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quot;€&quot;\ #,##0"/>
    <numFmt numFmtId="165" formatCode="&quot;€&quot;\ #,##0.00"/>
    <numFmt numFmtId="166" formatCode="[$€-2]\ #,##0.00;[$€-2]\ \-#,##0.00"/>
    <numFmt numFmtId="167" formatCode="_ * #,##0_ ;_ * \-#,##0_ ;_ * &quot;-&quot;??_ ;_ @_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Verdana"/>
      <family val="2"/>
    </font>
    <font>
      <b/>
      <sz val="14"/>
      <color theme="1"/>
      <name val="Verdana"/>
      <family val="2"/>
    </font>
    <font>
      <sz val="11"/>
      <color theme="1"/>
      <name val="Verdana"/>
      <family val="2"/>
    </font>
    <font>
      <b/>
      <i/>
      <sz val="11"/>
      <color theme="1"/>
      <name val="Verdana"/>
      <family val="2"/>
    </font>
    <font>
      <b/>
      <sz val="11"/>
      <color theme="1"/>
      <name val="Karla"/>
    </font>
    <font>
      <sz val="24"/>
      <color rgb="FF4D4D4D"/>
      <name val="Times New Roman"/>
      <family val="1"/>
    </font>
    <font>
      <u/>
      <sz val="11"/>
      <color theme="10"/>
      <name val="Calibri"/>
      <family val="2"/>
      <scheme val="minor"/>
    </font>
    <font>
      <sz val="12"/>
      <name val="Karla"/>
    </font>
    <font>
      <b/>
      <sz val="14"/>
      <color rgb="FF3F5876"/>
      <name val="Times New Roman"/>
      <family val="1"/>
    </font>
    <font>
      <sz val="13"/>
      <color rgb="FF00B050"/>
      <name val="Calibri"/>
      <family val="2"/>
      <scheme val="minor"/>
    </font>
    <font>
      <b/>
      <sz val="13"/>
      <color rgb="FF00B050"/>
      <name val="Calibri"/>
      <family val="2"/>
      <scheme val="minor"/>
    </font>
    <font>
      <sz val="14"/>
      <color rgb="FF00B050"/>
      <name val="Verdana"/>
      <family val="2"/>
    </font>
    <font>
      <b/>
      <sz val="14"/>
      <color theme="1"/>
      <name val="Calibri"/>
      <family val="2"/>
      <scheme val="minor"/>
    </font>
    <font>
      <sz val="9"/>
      <color rgb="FF08A83D"/>
      <name val="Calibri"/>
      <family val="2"/>
      <scheme val="minor"/>
    </font>
    <font>
      <sz val="11"/>
      <name val="Calibri"/>
      <family val="2"/>
      <scheme val="minor"/>
    </font>
    <font>
      <b/>
      <sz val="12"/>
      <name val="Karla"/>
    </font>
    <font>
      <b/>
      <sz val="15"/>
      <color theme="1"/>
      <name val="Verdana"/>
      <family val="2"/>
    </font>
    <font>
      <sz val="15"/>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77">
    <xf numFmtId="0" fontId="0" fillId="0" borderId="0" xfId="0"/>
    <xf numFmtId="0" fontId="0" fillId="2" borderId="0" xfId="0" applyFill="1"/>
    <xf numFmtId="4" fontId="4" fillId="2" borderId="0" xfId="0" applyNumberFormat="1" applyFont="1" applyFill="1" applyAlignment="1">
      <alignment horizontal="left" wrapText="1"/>
    </xf>
    <xf numFmtId="0" fontId="5" fillId="2" borderId="0" xfId="0" applyFont="1" applyFill="1"/>
    <xf numFmtId="10" fontId="3" fillId="2" borderId="0" xfId="0" applyNumberFormat="1" applyFont="1" applyFill="1"/>
    <xf numFmtId="4" fontId="5" fillId="2" borderId="0" xfId="0" applyNumberFormat="1" applyFont="1" applyFill="1"/>
    <xf numFmtId="4" fontId="3" fillId="2" borderId="0" xfId="0" applyNumberFormat="1" applyFont="1" applyFill="1"/>
    <xf numFmtId="3" fontId="5" fillId="2" borderId="0" xfId="0" applyNumberFormat="1" applyFont="1" applyFill="1"/>
    <xf numFmtId="3" fontId="3" fillId="2" borderId="0" xfId="0" applyNumberFormat="1" applyFont="1" applyFill="1"/>
    <xf numFmtId="164" fontId="5" fillId="2" borderId="0" xfId="0" applyNumberFormat="1" applyFont="1" applyFill="1"/>
    <xf numFmtId="0" fontId="2" fillId="2" borderId="0" xfId="0" applyFont="1" applyFill="1"/>
    <xf numFmtId="165" fontId="0" fillId="2" borderId="0" xfId="0" applyNumberFormat="1" applyFill="1"/>
    <xf numFmtId="43" fontId="0" fillId="2" borderId="0" xfId="1" applyFont="1" applyFill="1"/>
    <xf numFmtId="4" fontId="4" fillId="2" borderId="0" xfId="0" applyNumberFormat="1" applyFont="1" applyFill="1" applyAlignment="1">
      <alignment horizontal="right" wrapText="1"/>
    </xf>
    <xf numFmtId="166" fontId="4" fillId="2" borderId="0" xfId="0" applyNumberFormat="1" applyFont="1" applyFill="1" applyAlignment="1">
      <alignment horizontal="left" wrapText="1"/>
    </xf>
    <xf numFmtId="43" fontId="0" fillId="2" borderId="0" xfId="0" applyNumberFormat="1" applyFill="1"/>
    <xf numFmtId="0" fontId="0" fillId="0" borderId="0" xfId="0" applyAlignment="1">
      <alignment vertical="center" wrapText="1"/>
    </xf>
    <xf numFmtId="0" fontId="7" fillId="0" borderId="0" xfId="0" applyFont="1" applyAlignment="1">
      <alignment horizontal="right" vertical="center" wrapText="1"/>
    </xf>
    <xf numFmtId="166" fontId="5" fillId="2" borderId="0" xfId="0" applyNumberFormat="1" applyFont="1" applyFill="1"/>
    <xf numFmtId="0" fontId="3" fillId="2" borderId="0" xfId="0" applyFont="1" applyFill="1" applyAlignment="1">
      <alignment horizontal="right" vertical="top" wrapText="1"/>
    </xf>
    <xf numFmtId="0" fontId="3" fillId="2" borderId="0" xfId="0" applyFont="1" applyFill="1" applyAlignment="1">
      <alignment wrapText="1"/>
    </xf>
    <xf numFmtId="0" fontId="9" fillId="2" borderId="0" xfId="2" applyFill="1" applyAlignment="1">
      <alignment vertical="center" wrapText="1"/>
    </xf>
    <xf numFmtId="0" fontId="0" fillId="2" borderId="0" xfId="0" applyFill="1" applyAlignment="1">
      <alignment vertical="center" wrapText="1"/>
    </xf>
    <xf numFmtId="0" fontId="8" fillId="2" borderId="0" xfId="0" applyFont="1" applyFill="1" applyAlignment="1">
      <alignment vertical="center" wrapText="1"/>
    </xf>
    <xf numFmtId="0" fontId="11" fillId="3" borderId="0" xfId="0" applyFont="1" applyFill="1" applyAlignment="1">
      <alignment vertical="center"/>
    </xf>
    <xf numFmtId="0" fontId="2" fillId="3" borderId="0" xfId="0" applyFont="1" applyFill="1"/>
    <xf numFmtId="0" fontId="5" fillId="2" borderId="1" xfId="0" applyFont="1" applyFill="1" applyBorder="1"/>
    <xf numFmtId="4" fontId="5" fillId="3" borderId="1" xfId="0" applyNumberFormat="1" applyFont="1" applyFill="1" applyBorder="1" applyAlignment="1">
      <alignment horizontal="right" vertical="top" wrapText="1"/>
    </xf>
    <xf numFmtId="0" fontId="3" fillId="3" borderId="1" xfId="0" applyFont="1" applyFill="1" applyBorder="1" applyAlignment="1">
      <alignment horizontal="right" vertical="top" wrapText="1"/>
    </xf>
    <xf numFmtId="0" fontId="3" fillId="2" borderId="1" xfId="0" applyFont="1" applyFill="1" applyBorder="1" applyAlignment="1">
      <alignment horizontal="right"/>
    </xf>
    <xf numFmtId="10" fontId="5" fillId="2" borderId="1" xfId="0" applyNumberFormat="1" applyFont="1" applyFill="1" applyBorder="1"/>
    <xf numFmtId="4" fontId="5" fillId="2" borderId="1" xfId="0" applyNumberFormat="1" applyFont="1" applyFill="1" applyBorder="1"/>
    <xf numFmtId="4" fontId="3" fillId="2" borderId="1" xfId="0" applyNumberFormat="1" applyFont="1" applyFill="1" applyBorder="1" applyAlignment="1">
      <alignment horizontal="right"/>
    </xf>
    <xf numFmtId="43" fontId="5" fillId="2" borderId="1" xfId="1" applyFont="1" applyFill="1" applyBorder="1"/>
    <xf numFmtId="4" fontId="6" fillId="2" borderId="1" xfId="0" applyNumberFormat="1" applyFont="1" applyFill="1" applyBorder="1" applyAlignment="1">
      <alignment horizontal="right"/>
    </xf>
    <xf numFmtId="43" fontId="3" fillId="2" borderId="1" xfId="1" applyFont="1" applyFill="1" applyBorder="1"/>
    <xf numFmtId="3" fontId="6" fillId="2" borderId="1" xfId="0" applyNumberFormat="1" applyFont="1" applyFill="1" applyBorder="1"/>
    <xf numFmtId="43" fontId="5" fillId="2" borderId="1" xfId="1" applyFont="1" applyFill="1" applyBorder="1" applyAlignment="1">
      <alignment horizontal="right"/>
    </xf>
    <xf numFmtId="3" fontId="3" fillId="2" borderId="1" xfId="0" applyNumberFormat="1" applyFont="1" applyFill="1" applyBorder="1" applyAlignment="1">
      <alignment horizontal="right"/>
    </xf>
    <xf numFmtId="0" fontId="3" fillId="2" borderId="1" xfId="0" applyFont="1" applyFill="1" applyBorder="1" applyAlignment="1">
      <alignment horizontal="right" vertical="top" wrapText="1"/>
    </xf>
    <xf numFmtId="164" fontId="3" fillId="2" borderId="1" xfId="0" applyNumberFormat="1" applyFont="1" applyFill="1" applyBorder="1"/>
    <xf numFmtId="164" fontId="3" fillId="2" borderId="1" xfId="0" applyNumberFormat="1" applyFont="1" applyFill="1" applyBorder="1" applyAlignment="1">
      <alignment horizontal="right"/>
    </xf>
    <xf numFmtId="4" fontId="4" fillId="2" borderId="4" xfId="0" applyNumberFormat="1" applyFont="1" applyFill="1" applyBorder="1" applyAlignment="1">
      <alignment horizontal="left" wrapText="1"/>
    </xf>
    <xf numFmtId="0" fontId="0" fillId="3" borderId="5" xfId="0" applyFill="1" applyBorder="1"/>
    <xf numFmtId="0" fontId="12" fillId="3" borderId="5" xfId="0" applyFont="1" applyFill="1" applyBorder="1"/>
    <xf numFmtId="0" fontId="0" fillId="3" borderId="6" xfId="0" applyFill="1" applyBorder="1"/>
    <xf numFmtId="0" fontId="15" fillId="2" borderId="4" xfId="0" applyFont="1" applyFill="1" applyBorder="1"/>
    <xf numFmtId="10" fontId="14" fillId="3" borderId="1" xfId="0" applyNumberFormat="1" applyFont="1" applyFill="1" applyBorder="1" applyAlignment="1" applyProtection="1">
      <alignment horizontal="right" wrapText="1"/>
      <protection locked="0"/>
    </xf>
    <xf numFmtId="1" fontId="14" fillId="3" borderId="1" xfId="0" applyNumberFormat="1" applyFont="1" applyFill="1" applyBorder="1" applyAlignment="1" applyProtection="1">
      <alignment horizontal="right" wrapText="1"/>
      <protection locked="0"/>
    </xf>
    <xf numFmtId="0" fontId="16" fillId="3" borderId="5" xfId="0" applyFont="1" applyFill="1" applyBorder="1"/>
    <xf numFmtId="0" fontId="17" fillId="0" borderId="0" xfId="0" applyFont="1" applyAlignment="1">
      <alignment vertical="center" wrapText="1"/>
    </xf>
    <xf numFmtId="0" fontId="17" fillId="0" borderId="0" xfId="0" applyFont="1"/>
    <xf numFmtId="3" fontId="3" fillId="0" borderId="0" xfId="0" applyNumberFormat="1" applyFont="1" applyAlignment="1">
      <alignment horizontal="right"/>
    </xf>
    <xf numFmtId="43" fontId="5" fillId="0" borderId="0" xfId="1" applyFont="1" applyFill="1" applyBorder="1"/>
    <xf numFmtId="43" fontId="3" fillId="0" borderId="0" xfId="1" applyFont="1" applyFill="1" applyBorder="1"/>
    <xf numFmtId="4" fontId="5" fillId="0" borderId="0" xfId="0" applyNumberFormat="1" applyFont="1"/>
    <xf numFmtId="4" fontId="19" fillId="2" borderId="0" xfId="0" applyNumberFormat="1" applyFont="1" applyFill="1" applyAlignment="1">
      <alignment horizontal="center" wrapText="1"/>
    </xf>
    <xf numFmtId="0" fontId="20" fillId="2" borderId="0" xfId="0" applyFont="1" applyFill="1"/>
    <xf numFmtId="4" fontId="20" fillId="2" borderId="0" xfId="0" applyNumberFormat="1" applyFont="1" applyFill="1"/>
    <xf numFmtId="43" fontId="5" fillId="2" borderId="7" xfId="1" applyFont="1" applyFill="1" applyBorder="1"/>
    <xf numFmtId="43" fontId="5" fillId="2" borderId="7" xfId="1" applyFont="1" applyFill="1" applyBorder="1" applyAlignment="1">
      <alignment horizontal="right"/>
    </xf>
    <xf numFmtId="43" fontId="5" fillId="2" borderId="8" xfId="1" applyFont="1" applyFill="1" applyBorder="1"/>
    <xf numFmtId="43" fontId="5" fillId="2" borderId="8" xfId="1" applyFont="1" applyFill="1" applyBorder="1" applyAlignment="1">
      <alignment horizontal="right"/>
    </xf>
    <xf numFmtId="0" fontId="0" fillId="3" borderId="9" xfId="0" applyFill="1" applyBorder="1" applyAlignment="1">
      <alignment horizontal="center" vertical="center" wrapText="1"/>
    </xf>
    <xf numFmtId="3" fontId="0" fillId="3" borderId="9" xfId="0" applyNumberFormat="1" applyFill="1" applyBorder="1" applyAlignment="1">
      <alignment vertical="center" wrapText="1"/>
    </xf>
    <xf numFmtId="10" fontId="0" fillId="3" borderId="9" xfId="0" applyNumberFormat="1" applyFill="1" applyBorder="1" applyAlignment="1">
      <alignment vertical="center" wrapText="1"/>
    </xf>
    <xf numFmtId="167" fontId="0" fillId="0" borderId="9" xfId="1" applyNumberFormat="1" applyFont="1" applyBorder="1" applyAlignment="1">
      <alignment vertical="center" wrapText="1"/>
    </xf>
    <xf numFmtId="10" fontId="0" fillId="0" borderId="9" xfId="0" applyNumberFormat="1" applyBorder="1" applyAlignment="1">
      <alignment vertical="center" wrapText="1"/>
    </xf>
    <xf numFmtId="167" fontId="0" fillId="3" borderId="9" xfId="1" applyNumberFormat="1" applyFont="1" applyFill="1" applyBorder="1" applyAlignment="1">
      <alignment vertical="center" wrapText="1"/>
    </xf>
    <xf numFmtId="167" fontId="0" fillId="3" borderId="9" xfId="1" applyNumberFormat="1" applyFont="1" applyFill="1" applyBorder="1" applyAlignment="1">
      <alignment horizontal="right" vertical="center" wrapText="1"/>
    </xf>
    <xf numFmtId="0" fontId="5" fillId="2" borderId="1" xfId="0" applyFont="1" applyFill="1" applyBorder="1" applyAlignment="1">
      <alignment wrapText="1"/>
    </xf>
    <xf numFmtId="4" fontId="4" fillId="2" borderId="0" xfId="0" applyNumberFormat="1" applyFont="1" applyFill="1" applyAlignment="1">
      <alignment horizontal="center" wrapText="1"/>
    </xf>
    <xf numFmtId="4" fontId="4" fillId="2" borderId="0" xfId="0" applyNumberFormat="1" applyFont="1" applyFill="1" applyAlignment="1">
      <alignment horizontal="left" wrapText="1"/>
    </xf>
    <xf numFmtId="4" fontId="19" fillId="2" borderId="2" xfId="0" applyNumberFormat="1" applyFont="1" applyFill="1" applyBorder="1" applyAlignment="1">
      <alignment horizontal="center" wrapText="1"/>
    </xf>
    <xf numFmtId="4" fontId="19" fillId="2" borderId="3" xfId="0" applyNumberFormat="1" applyFont="1" applyFill="1" applyBorder="1" applyAlignment="1">
      <alignment horizontal="center" wrapText="1"/>
    </xf>
    <xf numFmtId="4" fontId="19" fillId="2" borderId="7" xfId="0" applyNumberFormat="1" applyFont="1" applyFill="1" applyBorder="1" applyAlignment="1">
      <alignment horizontal="center" wrapText="1"/>
    </xf>
    <xf numFmtId="0" fontId="10" fillId="0" borderId="0" xfId="0" applyFont="1" applyAlignment="1">
      <alignment horizontal="left" vertical="top" wrapText="1"/>
    </xf>
  </cellXfs>
  <cellStyles count="3">
    <cellStyle name="Hyperlink" xfId="2" builtinId="8"/>
    <cellStyle name="Komma" xfId="1" builtinId="3"/>
    <cellStyle name="Standaard" xfId="0" builtinId="0"/>
  </cellStyles>
  <dxfs count="0"/>
  <tableStyles count="0" defaultTableStyle="TableStyleMedium2" defaultPivotStyle="PivotStyleLight16"/>
  <colors>
    <mruColors>
      <color rgb="FF08A83D"/>
      <color rgb="FFFFFFCC"/>
      <color rgb="FF00B05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962027</xdr:colOff>
      <xdr:row>7</xdr:row>
      <xdr:rowOff>195579</xdr:rowOff>
    </xdr:from>
    <xdr:to>
      <xdr:col>8</xdr:col>
      <xdr:colOff>123825</xdr:colOff>
      <xdr:row>27</xdr:row>
      <xdr:rowOff>19139</xdr:rowOff>
    </xdr:to>
    <xdr:pic>
      <xdr:nvPicPr>
        <xdr:cNvPr id="3" name="Afbeelding 2">
          <a:extLst>
            <a:ext uri="{FF2B5EF4-FFF2-40B4-BE49-F238E27FC236}">
              <a16:creationId xmlns:a16="http://schemas.microsoft.com/office/drawing/2014/main" id="{C1A615FF-39E0-5647-8DA8-3C7453376686}"/>
            </a:ext>
          </a:extLst>
        </xdr:cNvPr>
        <xdr:cNvPicPr>
          <a:picLocks noChangeAspect="1"/>
        </xdr:cNvPicPr>
      </xdr:nvPicPr>
      <xdr:blipFill>
        <a:blip xmlns:r="http://schemas.openxmlformats.org/officeDocument/2006/relationships" r:embed="rId1">
          <a:alphaModFix amt="12000"/>
          <a:extLst>
            <a:ext uri="{28A0092B-C50C-407E-A947-70E740481C1C}">
              <a14:useLocalDpi xmlns:a14="http://schemas.microsoft.com/office/drawing/2010/main" val="0"/>
            </a:ext>
          </a:extLst>
        </a:blip>
        <a:stretch>
          <a:fillRect/>
        </a:stretch>
      </xdr:blipFill>
      <xdr:spPr>
        <a:xfrm>
          <a:off x="4171952" y="1710054"/>
          <a:ext cx="5448298" cy="3585935"/>
        </a:xfrm>
        <a:prstGeom prst="rect">
          <a:avLst/>
        </a:prstGeom>
      </xdr:spPr>
    </xdr:pic>
    <xdr:clientData/>
  </xdr:twoCellAnchor>
  <xdr:twoCellAnchor>
    <xdr:from>
      <xdr:col>5</xdr:col>
      <xdr:colOff>47625</xdr:colOff>
      <xdr:row>3</xdr:row>
      <xdr:rowOff>104775</xdr:rowOff>
    </xdr:from>
    <xdr:to>
      <xdr:col>5</xdr:col>
      <xdr:colOff>285750</xdr:colOff>
      <xdr:row>3</xdr:row>
      <xdr:rowOff>104775</xdr:rowOff>
    </xdr:to>
    <xdr:cxnSp macro="">
      <xdr:nvCxnSpPr>
        <xdr:cNvPr id="5" name="Rechte verbindingslijn met pijl 4">
          <a:extLst>
            <a:ext uri="{FF2B5EF4-FFF2-40B4-BE49-F238E27FC236}">
              <a16:creationId xmlns:a16="http://schemas.microsoft.com/office/drawing/2014/main" id="{F5979318-EE01-CBA2-1D88-C9F5E43CB552}"/>
            </a:ext>
          </a:extLst>
        </xdr:cNvPr>
        <xdr:cNvCxnSpPr/>
      </xdr:nvCxnSpPr>
      <xdr:spPr>
        <a:xfrm flipH="1">
          <a:off x="6753225" y="647700"/>
          <a:ext cx="238125" cy="0"/>
        </a:xfrm>
        <a:prstGeom prst="straightConnector1">
          <a:avLst/>
        </a:prstGeom>
        <a:ln>
          <a:solidFill>
            <a:srgbClr val="08A83D"/>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47625</xdr:colOff>
      <xdr:row>4</xdr:row>
      <xdr:rowOff>123825</xdr:rowOff>
    </xdr:from>
    <xdr:to>
      <xdr:col>5</xdr:col>
      <xdr:colOff>285750</xdr:colOff>
      <xdr:row>4</xdr:row>
      <xdr:rowOff>123825</xdr:rowOff>
    </xdr:to>
    <xdr:cxnSp macro="">
      <xdr:nvCxnSpPr>
        <xdr:cNvPr id="6" name="Rechte verbindingslijn met pijl 5">
          <a:extLst>
            <a:ext uri="{FF2B5EF4-FFF2-40B4-BE49-F238E27FC236}">
              <a16:creationId xmlns:a16="http://schemas.microsoft.com/office/drawing/2014/main" id="{3D8384C4-B155-40CC-9EE8-A7CC9E13677C}"/>
            </a:ext>
          </a:extLst>
        </xdr:cNvPr>
        <xdr:cNvCxnSpPr/>
      </xdr:nvCxnSpPr>
      <xdr:spPr>
        <a:xfrm flipH="1">
          <a:off x="6753225" y="895350"/>
          <a:ext cx="238125" cy="0"/>
        </a:xfrm>
        <a:prstGeom prst="straightConnector1">
          <a:avLst/>
        </a:prstGeom>
        <a:ln>
          <a:solidFill>
            <a:srgbClr val="08A83D"/>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47625</xdr:colOff>
      <xdr:row>5</xdr:row>
      <xdr:rowOff>142875</xdr:rowOff>
    </xdr:from>
    <xdr:to>
      <xdr:col>5</xdr:col>
      <xdr:colOff>285750</xdr:colOff>
      <xdr:row>5</xdr:row>
      <xdr:rowOff>142875</xdr:rowOff>
    </xdr:to>
    <xdr:cxnSp macro="">
      <xdr:nvCxnSpPr>
        <xdr:cNvPr id="7" name="Rechte verbindingslijn met pijl 6">
          <a:extLst>
            <a:ext uri="{FF2B5EF4-FFF2-40B4-BE49-F238E27FC236}">
              <a16:creationId xmlns:a16="http://schemas.microsoft.com/office/drawing/2014/main" id="{999DA77C-1282-465E-BD03-5F587B39D8F9}"/>
            </a:ext>
          </a:extLst>
        </xdr:cNvPr>
        <xdr:cNvCxnSpPr/>
      </xdr:nvCxnSpPr>
      <xdr:spPr>
        <a:xfrm flipH="1">
          <a:off x="6753225" y="1143000"/>
          <a:ext cx="238125" cy="0"/>
        </a:xfrm>
        <a:prstGeom prst="straightConnector1">
          <a:avLst/>
        </a:prstGeom>
        <a:ln>
          <a:solidFill>
            <a:srgbClr val="08A83D"/>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26171-D3D5-4C7D-86AF-5CED7231CDF4}">
  <sheetPr>
    <pageSetUpPr fitToPage="1"/>
  </sheetPr>
  <dimension ref="B1:Q26"/>
  <sheetViews>
    <sheetView tabSelected="1" zoomScaleNormal="100" zoomScaleSheetLayoutView="100" workbookViewId="0">
      <selection activeCell="K24" sqref="K24"/>
    </sheetView>
  </sheetViews>
  <sheetFormatPr defaultRowHeight="15" x14ac:dyDescent="0.25"/>
  <cols>
    <col min="1" max="1" width="1.140625" style="1" customWidth="1"/>
    <col min="2" max="2" width="25.140625" style="1" customWidth="1"/>
    <col min="3" max="3" width="21.85546875" style="1" customWidth="1"/>
    <col min="4" max="4" width="26.140625" style="1" customWidth="1"/>
    <col min="5" max="5" width="26.28515625" style="1" customWidth="1"/>
    <col min="6" max="6" width="5" style="1" customWidth="1"/>
    <col min="7" max="7" width="22.28515625" style="1" customWidth="1"/>
    <col min="8" max="8" width="14.5703125" style="1" customWidth="1"/>
    <col min="9" max="9" width="25.85546875" style="1" customWidth="1"/>
    <col min="10" max="10" width="25.7109375" style="1" customWidth="1"/>
    <col min="11" max="11" width="17.85546875" style="1" customWidth="1"/>
    <col min="12" max="12" width="4.85546875" style="1" customWidth="1"/>
    <col min="13" max="16384" width="9.140625" style="1"/>
  </cols>
  <sheetData>
    <row r="1" spans="2:17" ht="2.25" customHeight="1" x14ac:dyDescent="0.25"/>
    <row r="2" spans="2:17" ht="18" customHeight="1" x14ac:dyDescent="0.25">
      <c r="B2" s="72" t="s">
        <v>21</v>
      </c>
      <c r="C2" s="72"/>
      <c r="D2" s="72"/>
      <c r="E2" s="72"/>
      <c r="F2" s="72"/>
      <c r="G2" s="72"/>
      <c r="H2" s="72"/>
    </row>
    <row r="3" spans="2:17" ht="4.5" customHeight="1" x14ac:dyDescent="0.25">
      <c r="B3" s="2"/>
      <c r="C3" s="2"/>
      <c r="D3" s="2"/>
    </row>
    <row r="4" spans="2:17" ht="18" customHeight="1" x14ac:dyDescent="0.3">
      <c r="B4" s="71" t="s">
        <v>7</v>
      </c>
      <c r="C4" s="71"/>
      <c r="D4" s="42" t="s">
        <v>0</v>
      </c>
      <c r="E4" s="47">
        <v>0.85</v>
      </c>
      <c r="F4" s="49"/>
      <c r="G4" s="44" t="s">
        <v>25</v>
      </c>
      <c r="H4" s="43"/>
      <c r="I4" s="43"/>
      <c r="J4" s="43"/>
      <c r="K4" s="45"/>
    </row>
    <row r="5" spans="2:17" ht="18" customHeight="1" x14ac:dyDescent="0.3">
      <c r="B5" s="13" t="s">
        <v>12</v>
      </c>
      <c r="C5" s="14">
        <v>10.71</v>
      </c>
      <c r="D5" s="42" t="s">
        <v>8</v>
      </c>
      <c r="E5" s="47"/>
      <c r="F5" s="43"/>
      <c r="G5" s="44" t="s">
        <v>26</v>
      </c>
      <c r="H5" s="43"/>
      <c r="I5" s="43"/>
      <c r="J5" s="43"/>
      <c r="K5" s="45"/>
    </row>
    <row r="6" spans="2:17" ht="20.25" customHeight="1" x14ac:dyDescent="0.3">
      <c r="D6" s="46" t="s">
        <v>11</v>
      </c>
      <c r="E6" s="48">
        <v>40</v>
      </c>
      <c r="F6" s="43"/>
      <c r="G6" s="44" t="s">
        <v>19</v>
      </c>
      <c r="H6" s="43"/>
      <c r="I6" s="43"/>
      <c r="J6" s="43"/>
      <c r="K6" s="45"/>
    </row>
    <row r="7" spans="2:17" s="57" customFormat="1" ht="20.25" customHeight="1" x14ac:dyDescent="0.3">
      <c r="B7" s="73" t="s">
        <v>2</v>
      </c>
      <c r="C7" s="73"/>
      <c r="D7" s="74"/>
      <c r="E7" s="74"/>
      <c r="F7" s="56"/>
      <c r="G7" s="75" t="s">
        <v>10</v>
      </c>
      <c r="H7" s="75"/>
      <c r="I7" s="75"/>
      <c r="J7" s="75"/>
      <c r="L7" s="58"/>
      <c r="M7" s="58"/>
    </row>
    <row r="8" spans="2:17" s="3" customFormat="1" ht="57.75" customHeight="1" x14ac:dyDescent="0.2">
      <c r="B8" s="70"/>
      <c r="C8" s="27" t="s">
        <v>9</v>
      </c>
      <c r="D8" s="28" t="str">
        <f>"Netto kosten bij 
1 kind  en "&amp;FIXED(D9)*100&amp;" % kinderopvangtoeslag"</f>
        <v>Netto kosten bij 
1 kind  en 85 % kinderopvangtoeslag</v>
      </c>
      <c r="E8" s="28" t="str">
        <f>"Netto kosten bij 
2 kinderen en 
"&amp;FIXED(E9*100,0)&amp;"% resp. "&amp;FIXED(E10*100,0)&amp;"% kinderopvangtoeslag"</f>
        <v>Netto kosten bij 
2 kinderen en 
0% resp. 0% kinderopvangtoeslag</v>
      </c>
      <c r="F8" s="19"/>
      <c r="G8" s="39"/>
      <c r="H8" s="27" t="s">
        <v>9</v>
      </c>
      <c r="I8" s="28" t="str">
        <f>"Netto kosten bij 
1 kind  en "&amp;FIXED(I9)*100&amp;" % kinderopvangtoeslag"</f>
        <v>Netto kosten bij 
1 kind  en 85 % kinderopvangtoeslag</v>
      </c>
      <c r="J8" s="28" t="str">
        <f>"Netto kosten bij 
2 kinderen en 
"&amp;FIXED(J9*100,0)&amp;"% resp. "&amp;FIXED(J10*100,0)&amp;"% kinderopvangtoeslag"</f>
        <v>Netto kosten bij 
2 kinderen en 
0% resp. 0% kinderopvangtoeslag</v>
      </c>
      <c r="K8" s="20"/>
      <c r="L8" s="20"/>
      <c r="M8" s="20"/>
      <c r="N8" s="20"/>
      <c r="O8" s="20"/>
      <c r="P8" s="20"/>
      <c r="Q8" s="20"/>
    </row>
    <row r="9" spans="2:17" s="3" customFormat="1" ht="14.25" x14ac:dyDescent="0.2">
      <c r="B9" s="29" t="s">
        <v>0</v>
      </c>
      <c r="C9" s="26"/>
      <c r="D9" s="30">
        <f>+E4</f>
        <v>0.85</v>
      </c>
      <c r="E9" s="30">
        <f>IF(E5&gt;0,E4,0)</f>
        <v>0</v>
      </c>
      <c r="F9" s="4"/>
      <c r="G9" s="29" t="str">
        <f>+B9</f>
        <v>1e kind</v>
      </c>
      <c r="H9" s="26"/>
      <c r="I9" s="30">
        <f>+D9</f>
        <v>0.85</v>
      </c>
      <c r="J9" s="30">
        <f>+E9</f>
        <v>0</v>
      </c>
    </row>
    <row r="10" spans="2:17" s="3" customFormat="1" ht="14.25" x14ac:dyDescent="0.2">
      <c r="B10" s="29" t="s">
        <v>1</v>
      </c>
      <c r="C10" s="26"/>
      <c r="D10" s="30"/>
      <c r="E10" s="30">
        <f>IF(E5&gt;0,E5,0)</f>
        <v>0</v>
      </c>
      <c r="F10" s="4"/>
      <c r="G10" s="29" t="str">
        <f t="shared" ref="G10:G13" si="0">+B10</f>
        <v xml:space="preserve">2e kind </v>
      </c>
      <c r="H10" s="31"/>
      <c r="I10" s="26"/>
      <c r="J10" s="30">
        <f>+E10</f>
        <v>0</v>
      </c>
      <c r="K10" s="5"/>
      <c r="L10" s="5"/>
      <c r="M10" s="5"/>
    </row>
    <row r="11" spans="2:17" s="3" customFormat="1" ht="14.25" hidden="1" x14ac:dyDescent="0.2">
      <c r="B11" s="29" t="s">
        <v>4</v>
      </c>
      <c r="C11" s="31">
        <v>10.5</v>
      </c>
      <c r="D11" s="31">
        <f>+C11</f>
        <v>10.5</v>
      </c>
      <c r="E11" s="31">
        <f>+D11</f>
        <v>10.5</v>
      </c>
      <c r="F11" s="6"/>
      <c r="G11" s="29" t="str">
        <f t="shared" si="0"/>
        <v>Uren/dag</v>
      </c>
      <c r="H11" s="31">
        <v>10.5</v>
      </c>
      <c r="I11" s="31">
        <f>+H11</f>
        <v>10.5</v>
      </c>
      <c r="J11" s="31">
        <f>+I11</f>
        <v>10.5</v>
      </c>
      <c r="K11" s="5"/>
      <c r="L11" s="6"/>
    </row>
    <row r="12" spans="2:17" s="3" customFormat="1" ht="14.25" x14ac:dyDescent="0.2">
      <c r="B12" s="32" t="s">
        <v>5</v>
      </c>
      <c r="C12" s="33">
        <v>12.33</v>
      </c>
      <c r="D12" s="33">
        <f>+C12</f>
        <v>12.33</v>
      </c>
      <c r="E12" s="33">
        <f>+D12</f>
        <v>12.33</v>
      </c>
      <c r="F12" s="6"/>
      <c r="G12" s="32" t="str">
        <f t="shared" si="0"/>
        <v>Tarief</v>
      </c>
      <c r="H12" s="33">
        <v>11.33</v>
      </c>
      <c r="I12" s="33">
        <f>+H12</f>
        <v>11.33</v>
      </c>
      <c r="J12" s="33">
        <f>+I12</f>
        <v>11.33</v>
      </c>
      <c r="K12" s="5"/>
      <c r="L12" s="6"/>
    </row>
    <row r="13" spans="2:17" s="3" customFormat="1" ht="14.25" x14ac:dyDescent="0.2">
      <c r="B13" s="34" t="s">
        <v>6</v>
      </c>
      <c r="C13" s="33"/>
      <c r="D13" s="35"/>
      <c r="E13" s="35"/>
      <c r="F13" s="6"/>
      <c r="G13" s="34" t="str">
        <f t="shared" si="0"/>
        <v>Weken afname</v>
      </c>
      <c r="H13" s="33"/>
      <c r="I13" s="33"/>
      <c r="J13" s="33"/>
      <c r="K13" s="5"/>
      <c r="L13" s="6"/>
      <c r="M13" s="18"/>
      <c r="N13" s="5"/>
      <c r="O13" s="5"/>
    </row>
    <row r="14" spans="2:17" s="3" customFormat="1" ht="14.25" x14ac:dyDescent="0.2">
      <c r="B14" s="36">
        <v>40</v>
      </c>
      <c r="C14" s="33">
        <f>++IF(B14=$E$6,$C$11*$C$12*B14,"")</f>
        <v>5178.6000000000004</v>
      </c>
      <c r="D14" s="33">
        <f>+IF(B14=$E$6,C14-(10.5*$C$5*B14*$D$9),"")</f>
        <v>1355.1299999999997</v>
      </c>
      <c r="E14" s="37" t="str">
        <f t="shared" ref="E14:E20" si="1">IF(B14=$E$6,IF($E$10&gt;0,(C14-(10.5*$C$5*B14*$E$9))+(C14-(10.5*$C$5*B14*$E$10)),"nvt"),"")</f>
        <v>nvt</v>
      </c>
      <c r="F14" s="7"/>
      <c r="G14" s="36"/>
      <c r="H14" s="37"/>
      <c r="I14" s="37"/>
      <c r="J14" s="37"/>
      <c r="K14" s="7"/>
      <c r="L14" s="8"/>
    </row>
    <row r="15" spans="2:17" s="3" customFormat="1" ht="14.25" x14ac:dyDescent="0.2">
      <c r="B15" s="36">
        <v>41</v>
      </c>
      <c r="C15" s="33" t="str">
        <f t="shared" ref="C15:C16" si="2">++IF(B15=$E$6,$C$11*$C$12*B15,"")</f>
        <v/>
      </c>
      <c r="D15" s="33" t="str">
        <f t="shared" ref="D15:D16" si="3">+IF(B15=$E$6,C15-(10.5*8.17*B15*$D$9),"")</f>
        <v/>
      </c>
      <c r="E15" s="37" t="str">
        <f t="shared" si="1"/>
        <v/>
      </c>
      <c r="F15" s="7"/>
      <c r="G15" s="36"/>
      <c r="H15" s="37"/>
      <c r="I15" s="37"/>
      <c r="J15" s="37"/>
      <c r="K15" s="7"/>
      <c r="L15" s="8"/>
    </row>
    <row r="16" spans="2:17" s="3" customFormat="1" ht="14.25" x14ac:dyDescent="0.2">
      <c r="B16" s="36">
        <v>42</v>
      </c>
      <c r="C16" s="33" t="str">
        <f t="shared" si="2"/>
        <v/>
      </c>
      <c r="D16" s="33" t="str">
        <f t="shared" si="3"/>
        <v/>
      </c>
      <c r="E16" s="37" t="str">
        <f t="shared" si="1"/>
        <v/>
      </c>
      <c r="F16" s="7"/>
      <c r="G16" s="36"/>
      <c r="H16" s="37"/>
      <c r="I16" s="37"/>
      <c r="J16" s="37"/>
      <c r="K16" s="7"/>
      <c r="L16" s="8"/>
    </row>
    <row r="17" spans="2:13" s="3" customFormat="1" ht="14.25" x14ac:dyDescent="0.2">
      <c r="B17" s="36">
        <v>43</v>
      </c>
      <c r="C17" s="33" t="str">
        <f t="shared" ref="C17" si="4">++IF(B17=$E$6,$C$11*$C$12*B17,"")</f>
        <v/>
      </c>
      <c r="D17" s="33" t="str">
        <f t="shared" ref="D17" si="5">+IF(B17=$E$6,C17-(10.5*8.17*B17*$D$9),"")</f>
        <v/>
      </c>
      <c r="E17" s="37" t="str">
        <f t="shared" si="1"/>
        <v/>
      </c>
      <c r="F17" s="7"/>
      <c r="G17" s="36"/>
      <c r="H17" s="37"/>
      <c r="I17" s="37"/>
      <c r="J17" s="37"/>
      <c r="K17" s="7"/>
      <c r="L17" s="8"/>
    </row>
    <row r="18" spans="2:13" s="3" customFormat="1" ht="14.25" x14ac:dyDescent="0.2">
      <c r="B18" s="36">
        <v>44</v>
      </c>
      <c r="C18" s="33" t="str">
        <f>++IF(B18=$E$6,$C$11*$C$12*B18,"")</f>
        <v/>
      </c>
      <c r="D18" s="33" t="str">
        <f>+IF(B18=$E$6,C18-(10.5*$C$5*B18*$D$9),"")</f>
        <v/>
      </c>
      <c r="E18" s="37" t="str">
        <f t="shared" si="1"/>
        <v/>
      </c>
      <c r="F18" s="7"/>
      <c r="G18" s="36"/>
      <c r="H18" s="37"/>
      <c r="I18" s="37"/>
      <c r="J18" s="37"/>
      <c r="K18" s="7"/>
      <c r="L18" s="8"/>
      <c r="M18" s="7"/>
    </row>
    <row r="19" spans="2:13" s="3" customFormat="1" ht="14.25" x14ac:dyDescent="0.2">
      <c r="B19" s="36">
        <v>45</v>
      </c>
      <c r="C19" s="33" t="str">
        <f t="shared" ref="C19:C21" si="6">++IF(B19=$E$6,$C$11*$C$12*B19,"")</f>
        <v/>
      </c>
      <c r="D19" s="33" t="str">
        <f t="shared" ref="D19:D20" si="7">+IF(B19=$E$6,C19-(10.5*$C$5*B19*$D$9),"")</f>
        <v/>
      </c>
      <c r="E19" s="37" t="str">
        <f t="shared" si="1"/>
        <v/>
      </c>
      <c r="F19" s="7"/>
      <c r="G19" s="36"/>
      <c r="H19" s="37"/>
      <c r="I19" s="37"/>
      <c r="J19" s="37"/>
      <c r="K19" s="7"/>
      <c r="L19" s="8"/>
    </row>
    <row r="20" spans="2:13" s="3" customFormat="1" ht="14.25" x14ac:dyDescent="0.2">
      <c r="B20" s="36">
        <v>46</v>
      </c>
      <c r="C20" s="33" t="str">
        <f t="shared" si="6"/>
        <v/>
      </c>
      <c r="D20" s="33" t="str">
        <f t="shared" si="7"/>
        <v/>
      </c>
      <c r="E20" s="37" t="str">
        <f t="shared" si="1"/>
        <v/>
      </c>
      <c r="F20" s="7"/>
      <c r="G20" s="36"/>
      <c r="H20" s="33"/>
      <c r="I20" s="33"/>
      <c r="J20" s="37"/>
      <c r="K20" s="9"/>
      <c r="L20" s="8"/>
      <c r="M20" s="8"/>
    </row>
    <row r="21" spans="2:13" s="3" customFormat="1" ht="14.25" x14ac:dyDescent="0.2">
      <c r="B21" s="36">
        <v>47</v>
      </c>
      <c r="C21" s="61" t="str">
        <f t="shared" si="6"/>
        <v/>
      </c>
      <c r="D21" s="61" t="str">
        <f>+IF(B21=$E$6,C21-(10.5*$C$5*B21*$D$9),"")</f>
        <v/>
      </c>
      <c r="E21" s="62" t="str">
        <f>IF(B21=$E$6,IF($E$10&gt;0,(C21-(10.5*$C$5*B21*$E$9))+(C21-(10.5*$C$5*B21*$E$10)),"nvt"),"")</f>
        <v/>
      </c>
      <c r="F21" s="7"/>
      <c r="G21" s="36">
        <v>47</v>
      </c>
      <c r="H21" s="61">
        <f>+IF(G21&gt;47,"",$H$11*$H$12*B21)</f>
        <v>5591.3550000000005</v>
      </c>
      <c r="I21" s="61">
        <f>+IF(G21&gt;47,"",H21-(10.5*$C$5*B21*$I$9))</f>
        <v>1098.7777500000002</v>
      </c>
      <c r="J21" s="62" t="str">
        <f>IF(G21&gt;47,"",IF($E$10&gt;0,(H21-(10.5*$C$5*G21*$E$9))+(H21-(10.5*$C$5*G21*$E$10)),"nvt"))</f>
        <v>nvt</v>
      </c>
      <c r="K21" s="9"/>
      <c r="L21" s="8"/>
      <c r="M21" s="8"/>
    </row>
    <row r="22" spans="2:13" s="3" customFormat="1" ht="12" hidden="1" customHeight="1" x14ac:dyDescent="0.2">
      <c r="B22" s="36"/>
      <c r="C22" s="59"/>
      <c r="D22" s="59"/>
      <c r="E22" s="60" t="str">
        <f t="shared" ref="E22" si="8">IF(B22=$E$6,IF($E$10&gt;0,(C22-(10.5*$C$5*B22*$E$9))+(C22-(10.5*$C$5*B22*$E$10)),"nvt"),"")</f>
        <v/>
      </c>
      <c r="F22" s="7"/>
      <c r="G22" s="36"/>
      <c r="H22" s="59"/>
      <c r="I22" s="59"/>
      <c r="J22" s="60"/>
      <c r="K22" s="9"/>
      <c r="L22" s="8"/>
      <c r="M22" s="8"/>
    </row>
    <row r="23" spans="2:13" s="3" customFormat="1" ht="15" customHeight="1" x14ac:dyDescent="0.2">
      <c r="B23" s="29" t="s">
        <v>18</v>
      </c>
      <c r="C23" s="33">
        <f>SUM(C14:C22)+0.000001</f>
        <v>5178.6000010000007</v>
      </c>
      <c r="D23" s="35">
        <f>SUM(D14:D22)</f>
        <v>1355.1299999999997</v>
      </c>
      <c r="E23" s="33">
        <f>SUM(E14:E22)</f>
        <v>0</v>
      </c>
      <c r="F23" s="9"/>
      <c r="G23" s="40" t="s">
        <v>18</v>
      </c>
      <c r="H23" s="33">
        <f>SUM(H14:H22)</f>
        <v>5591.3550000000005</v>
      </c>
      <c r="I23" s="35">
        <f>SUM(I14:I22)</f>
        <v>1098.7777500000002</v>
      </c>
      <c r="J23" s="33">
        <f>SUM(J14:J22)</f>
        <v>0</v>
      </c>
    </row>
    <row r="24" spans="2:13" s="3" customFormat="1" ht="15" customHeight="1" x14ac:dyDescent="0.2">
      <c r="B24" s="38" t="s">
        <v>17</v>
      </c>
      <c r="C24" s="33">
        <f>+C23/12</f>
        <v>431.55000008333337</v>
      </c>
      <c r="D24" s="35">
        <f>+D23/12</f>
        <v>112.92749999999997</v>
      </c>
      <c r="E24" s="33">
        <f t="shared" ref="E24" si="9">+E23/12</f>
        <v>0</v>
      </c>
      <c r="F24" s="9"/>
      <c r="G24" s="41" t="s">
        <v>17</v>
      </c>
      <c r="H24" s="33">
        <f>+H23/12</f>
        <v>465.94625000000002</v>
      </c>
      <c r="I24" s="35">
        <f>+I23/12</f>
        <v>91.564812500000016</v>
      </c>
      <c r="J24" s="33">
        <f>+J23/12</f>
        <v>0</v>
      </c>
    </row>
    <row r="25" spans="2:13" s="3" customFormat="1" ht="14.25" x14ac:dyDescent="0.2">
      <c r="B25" s="38" t="s">
        <v>3</v>
      </c>
      <c r="C25" s="33">
        <f>(+C23/($E$6+0.001)/10.5)</f>
        <v>12.329691760086952</v>
      </c>
      <c r="D25" s="35">
        <f>+D23/($E$6+0.001)/10.5</f>
        <v>3.2264193395165117</v>
      </c>
      <c r="E25" s="33">
        <f>+E23/($E$6+0.001)/10.5</f>
        <v>0</v>
      </c>
      <c r="F25" s="5"/>
      <c r="G25" s="38" t="s">
        <v>3</v>
      </c>
      <c r="H25" s="33">
        <f>+H23/$G$21/10.5</f>
        <v>11.33</v>
      </c>
      <c r="I25" s="35">
        <f>+I23/$G$21/10.5</f>
        <v>2.2265000000000006</v>
      </c>
      <c r="J25" s="33">
        <f>+J23/$G$21/10.5</f>
        <v>0</v>
      </c>
    </row>
    <row r="26" spans="2:13" s="3" customFormat="1" ht="8.25" customHeight="1" x14ac:dyDescent="0.2">
      <c r="B26" s="52"/>
      <c r="C26" s="53"/>
      <c r="D26" s="54"/>
      <c r="E26" s="53"/>
      <c r="F26" s="55"/>
      <c r="G26" s="52"/>
      <c r="H26" s="53"/>
      <c r="I26" s="54"/>
      <c r="J26" s="53"/>
    </row>
  </sheetData>
  <sheetProtection algorithmName="SHA-512" hashValue="cy7xsfhIPXxKIqeGG3dF58U9KB41e0RakpUCwBs8i4laW+vIlK+lX9nqpSyod5jXcfNK7pAuBP0K+hwuy7uFvw==" saltValue="JruD7EuvIZX6Q+/lHAiW/Q==" spinCount="100000" sheet="1" objects="1" scenarios="1"/>
  <mergeCells count="4">
    <mergeCell ref="B4:C4"/>
    <mergeCell ref="B2:H2"/>
    <mergeCell ref="B7:E7"/>
    <mergeCell ref="G7:J7"/>
  </mergeCells>
  <pageMargins left="0.70866141732283472" right="0.70866141732283472" top="0.58781249999999996" bottom="0.74803149606299213" header="9.2812500000000006E-2" footer="0.31496062992125984"/>
  <pageSetup paperSize="9" scale="41" fitToHeight="0" orientation="portrait"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55E3E-2B77-49FF-9FC8-1626157A1909}">
  <dimension ref="B1:L90"/>
  <sheetViews>
    <sheetView zoomScaleNormal="100" workbookViewId="0">
      <pane ySplit="8" topLeftCell="A53" activePane="bottomLeft" state="frozen"/>
      <selection pane="bottomLeft" activeCell="D59" sqref="D59"/>
    </sheetView>
  </sheetViews>
  <sheetFormatPr defaultRowHeight="15" x14ac:dyDescent="0.25"/>
  <cols>
    <col min="1" max="1" width="3.140625" customWidth="1"/>
    <col min="2" max="2" width="14" customWidth="1"/>
    <col min="3" max="3" width="17.7109375" customWidth="1"/>
    <col min="4" max="4" width="17.5703125" customWidth="1"/>
    <col min="5" max="5" width="15.28515625" customWidth="1"/>
  </cols>
  <sheetData>
    <row r="1" spans="2:12" s="1" customFormat="1" ht="18.75" x14ac:dyDescent="0.25">
      <c r="B1" s="24" t="s">
        <v>22</v>
      </c>
      <c r="C1" s="25"/>
      <c r="D1" s="25"/>
      <c r="E1" s="25"/>
      <c r="F1" s="10"/>
      <c r="G1" s="10"/>
    </row>
    <row r="2" spans="2:12" s="1" customFormat="1" ht="17.25" customHeight="1" x14ac:dyDescent="0.25">
      <c r="B2" s="76" t="s">
        <v>23</v>
      </c>
      <c r="C2" s="76"/>
      <c r="D2" s="76"/>
      <c r="E2" s="76"/>
      <c r="F2" s="76"/>
      <c r="G2" s="76"/>
      <c r="H2" s="76"/>
      <c r="I2" s="76"/>
      <c r="J2" s="76"/>
      <c r="K2" s="76"/>
    </row>
    <row r="3" spans="2:12" s="1" customFormat="1" x14ac:dyDescent="0.25">
      <c r="B3" s="50"/>
      <c r="C3" s="51"/>
      <c r="D3" s="51"/>
      <c r="E3" s="51"/>
      <c r="J3" s="11"/>
    </row>
    <row r="4" spans="2:12" s="1" customFormat="1" ht="64.5" customHeight="1" x14ac:dyDescent="0.25">
      <c r="B4" s="76" t="s">
        <v>24</v>
      </c>
      <c r="C4" s="76"/>
      <c r="D4" s="76"/>
      <c r="E4" s="76"/>
      <c r="F4" s="76"/>
      <c r="G4" s="76"/>
      <c r="H4" s="76"/>
      <c r="I4" s="76"/>
      <c r="J4" s="76"/>
    </row>
    <row r="5" spans="2:12" s="1" customFormat="1" ht="19.5" customHeight="1" x14ac:dyDescent="0.25">
      <c r="B5" s="76" t="s">
        <v>20</v>
      </c>
      <c r="C5" s="76"/>
      <c r="D5" s="76"/>
      <c r="E5" s="76"/>
      <c r="F5" s="76"/>
      <c r="G5" s="76"/>
      <c r="H5" s="76"/>
      <c r="I5" s="76"/>
      <c r="J5" s="76"/>
      <c r="K5" s="12"/>
    </row>
    <row r="6" spans="2:12" s="1" customFormat="1" x14ac:dyDescent="0.25">
      <c r="B6" s="16"/>
      <c r="C6"/>
      <c r="D6"/>
      <c r="E6"/>
      <c r="H6" s="12"/>
      <c r="I6" s="12"/>
    </row>
    <row r="7" spans="2:12" s="1" customFormat="1" x14ac:dyDescent="0.25">
      <c r="B7" s="17" t="s">
        <v>14</v>
      </c>
      <c r="C7" s="17" t="s">
        <v>14</v>
      </c>
      <c r="D7" s="17" t="s">
        <v>16</v>
      </c>
      <c r="E7" s="17" t="s">
        <v>16</v>
      </c>
      <c r="H7" s="12"/>
      <c r="I7" s="12"/>
      <c r="J7" s="12"/>
      <c r="K7" s="12"/>
      <c r="L7" s="15"/>
    </row>
    <row r="8" spans="2:12" s="1" customFormat="1" x14ac:dyDescent="0.25">
      <c r="B8" s="17" t="s">
        <v>13</v>
      </c>
      <c r="C8" s="17" t="s">
        <v>15</v>
      </c>
      <c r="D8" s="17" t="s">
        <v>0</v>
      </c>
      <c r="E8" s="17" t="s">
        <v>8</v>
      </c>
    </row>
    <row r="9" spans="2:12" s="1" customFormat="1" x14ac:dyDescent="0.25">
      <c r="B9" s="63" t="s">
        <v>15</v>
      </c>
      <c r="C9" s="64">
        <v>23211</v>
      </c>
      <c r="D9" s="65">
        <v>0.96</v>
      </c>
      <c r="E9" s="65">
        <v>0.96</v>
      </c>
    </row>
    <row r="10" spans="2:12" s="1" customFormat="1" x14ac:dyDescent="0.25">
      <c r="B10" s="66">
        <v>23212</v>
      </c>
      <c r="C10" s="66">
        <v>24756</v>
      </c>
      <c r="D10" s="67">
        <v>0.96</v>
      </c>
      <c r="E10" s="67">
        <v>0.96</v>
      </c>
    </row>
    <row r="11" spans="2:12" s="1" customFormat="1" x14ac:dyDescent="0.25">
      <c r="B11" s="68">
        <v>24757</v>
      </c>
      <c r="C11" s="68">
        <v>26300</v>
      </c>
      <c r="D11" s="65">
        <v>0.96</v>
      </c>
      <c r="E11" s="65">
        <v>0.96</v>
      </c>
    </row>
    <row r="12" spans="2:12" s="1" customFormat="1" x14ac:dyDescent="0.25">
      <c r="B12" s="66">
        <v>26301</v>
      </c>
      <c r="C12" s="66">
        <v>27848</v>
      </c>
      <c r="D12" s="67">
        <v>0.96</v>
      </c>
      <c r="E12" s="67">
        <v>0.96</v>
      </c>
    </row>
    <row r="13" spans="2:12" s="1" customFormat="1" x14ac:dyDescent="0.25">
      <c r="B13" s="68">
        <v>27849</v>
      </c>
      <c r="C13" s="68">
        <v>29392</v>
      </c>
      <c r="D13" s="65">
        <v>0.96</v>
      </c>
      <c r="E13" s="65">
        <v>0.96</v>
      </c>
    </row>
    <row r="14" spans="2:12" s="1" customFormat="1" x14ac:dyDescent="0.25">
      <c r="B14" s="66">
        <v>29393</v>
      </c>
      <c r="C14" s="66">
        <v>30939</v>
      </c>
      <c r="D14" s="67">
        <v>0.96</v>
      </c>
      <c r="E14" s="67">
        <v>0.96</v>
      </c>
    </row>
    <row r="15" spans="2:12" s="1" customFormat="1" x14ac:dyDescent="0.25">
      <c r="B15" s="68">
        <v>30940</v>
      </c>
      <c r="C15" s="68">
        <v>32483</v>
      </c>
      <c r="D15" s="65">
        <v>0.96</v>
      </c>
      <c r="E15" s="65">
        <v>0.96</v>
      </c>
    </row>
    <row r="16" spans="2:12" s="1" customFormat="1" x14ac:dyDescent="0.25">
      <c r="B16" s="66">
        <v>32484</v>
      </c>
      <c r="C16" s="66">
        <v>34025</v>
      </c>
      <c r="D16" s="67">
        <v>0.96</v>
      </c>
      <c r="E16" s="67">
        <v>0.96</v>
      </c>
    </row>
    <row r="17" spans="2:5" s="1" customFormat="1" x14ac:dyDescent="0.25">
      <c r="B17" s="68">
        <v>34026</v>
      </c>
      <c r="C17" s="68">
        <v>35687</v>
      </c>
      <c r="D17" s="65">
        <v>0.96</v>
      </c>
      <c r="E17" s="65">
        <v>0.96</v>
      </c>
    </row>
    <row r="18" spans="2:5" s="1" customFormat="1" x14ac:dyDescent="0.25">
      <c r="B18" s="66">
        <v>35688</v>
      </c>
      <c r="C18" s="66">
        <v>37346</v>
      </c>
      <c r="D18" s="67">
        <v>0.96</v>
      </c>
      <c r="E18" s="67">
        <v>0.96</v>
      </c>
    </row>
    <row r="19" spans="2:5" s="1" customFormat="1" x14ac:dyDescent="0.25">
      <c r="B19" s="68">
        <v>37347</v>
      </c>
      <c r="C19" s="68">
        <v>39010</v>
      </c>
      <c r="D19" s="65">
        <v>0.96</v>
      </c>
      <c r="E19" s="65">
        <v>0.96</v>
      </c>
    </row>
    <row r="20" spans="2:5" s="1" customFormat="1" x14ac:dyDescent="0.25">
      <c r="B20" s="66">
        <v>39011</v>
      </c>
      <c r="C20" s="66">
        <v>40670</v>
      </c>
      <c r="D20" s="67">
        <v>0.96</v>
      </c>
      <c r="E20" s="67">
        <v>0.96</v>
      </c>
    </row>
    <row r="21" spans="2:5" s="1" customFormat="1" x14ac:dyDescent="0.25">
      <c r="B21" s="68">
        <v>40671</v>
      </c>
      <c r="C21" s="68">
        <v>42336</v>
      </c>
      <c r="D21" s="65">
        <v>0.96</v>
      </c>
      <c r="E21" s="65">
        <v>0.96</v>
      </c>
    </row>
    <row r="22" spans="2:5" s="1" customFormat="1" x14ac:dyDescent="0.25">
      <c r="B22" s="66">
        <v>42337</v>
      </c>
      <c r="C22" s="66">
        <v>43998</v>
      </c>
      <c r="D22" s="67">
        <v>0.96</v>
      </c>
      <c r="E22" s="67">
        <v>0.96</v>
      </c>
    </row>
    <row r="23" spans="2:5" s="1" customFormat="1" x14ac:dyDescent="0.25">
      <c r="B23" s="68">
        <v>43999</v>
      </c>
      <c r="C23" s="68">
        <v>45700</v>
      </c>
      <c r="D23" s="65">
        <v>0.96</v>
      </c>
      <c r="E23" s="65">
        <v>0.96</v>
      </c>
    </row>
    <row r="24" spans="2:5" s="1" customFormat="1" x14ac:dyDescent="0.25">
      <c r="B24" s="66">
        <v>45701</v>
      </c>
      <c r="C24" s="66">
        <v>47403</v>
      </c>
      <c r="D24" s="67">
        <v>0.96</v>
      </c>
      <c r="E24" s="67">
        <v>0.96</v>
      </c>
    </row>
    <row r="25" spans="2:5" s="1" customFormat="1" x14ac:dyDescent="0.25">
      <c r="B25" s="68">
        <v>47404</v>
      </c>
      <c r="C25" s="68">
        <v>49108</v>
      </c>
      <c r="D25" s="65">
        <v>0.95299999999999996</v>
      </c>
      <c r="E25" s="65">
        <v>0.95599999999999996</v>
      </c>
    </row>
    <row r="26" spans="2:5" s="1" customFormat="1" x14ac:dyDescent="0.25">
      <c r="B26" s="66">
        <v>49109</v>
      </c>
      <c r="C26" s="66">
        <v>50811</v>
      </c>
      <c r="D26" s="67">
        <v>0.94599999999999995</v>
      </c>
      <c r="E26" s="67">
        <v>0.95199999999999996</v>
      </c>
    </row>
    <row r="27" spans="2:5" s="1" customFormat="1" x14ac:dyDescent="0.25">
      <c r="B27" s="68">
        <v>50812</v>
      </c>
      <c r="C27" s="68">
        <v>52519</v>
      </c>
      <c r="D27" s="65">
        <v>0.93700000000000006</v>
      </c>
      <c r="E27" s="65">
        <v>0.94799999999999995</v>
      </c>
    </row>
    <row r="28" spans="2:5" s="1" customFormat="1" x14ac:dyDescent="0.25">
      <c r="B28" s="66">
        <v>52520</v>
      </c>
      <c r="C28" s="66">
        <v>54221</v>
      </c>
      <c r="D28" s="67">
        <v>0.93100000000000005</v>
      </c>
      <c r="E28" s="67">
        <v>0.94499999999999995</v>
      </c>
    </row>
    <row r="29" spans="2:5" s="1" customFormat="1" x14ac:dyDescent="0.25">
      <c r="B29" s="68">
        <v>54222</v>
      </c>
      <c r="C29" s="68">
        <v>55925</v>
      </c>
      <c r="D29" s="65">
        <v>0.92300000000000004</v>
      </c>
      <c r="E29" s="65">
        <v>0.94499999999999995</v>
      </c>
    </row>
    <row r="30" spans="2:5" s="1" customFormat="1" x14ac:dyDescent="0.25">
      <c r="B30" s="66">
        <v>55926</v>
      </c>
      <c r="C30" s="66">
        <v>57629</v>
      </c>
      <c r="D30" s="67">
        <v>0.91600000000000004</v>
      </c>
      <c r="E30" s="67">
        <v>0.94499999999999995</v>
      </c>
    </row>
    <row r="31" spans="2:5" s="1" customFormat="1" x14ac:dyDescent="0.25">
      <c r="B31" s="68">
        <v>57630</v>
      </c>
      <c r="C31" s="68">
        <v>59492</v>
      </c>
      <c r="D31" s="65">
        <v>0.90700000000000003</v>
      </c>
      <c r="E31" s="65">
        <v>0.94499999999999995</v>
      </c>
    </row>
    <row r="32" spans="2:5" s="1" customFormat="1" x14ac:dyDescent="0.25">
      <c r="B32" s="66">
        <v>59493</v>
      </c>
      <c r="C32" s="66">
        <v>63144</v>
      </c>
      <c r="D32" s="67">
        <v>0.89200000000000002</v>
      </c>
      <c r="E32" s="67">
        <v>0.94499999999999995</v>
      </c>
    </row>
    <row r="33" spans="2:5" s="1" customFormat="1" x14ac:dyDescent="0.25">
      <c r="B33" s="68">
        <v>63145</v>
      </c>
      <c r="C33" s="68">
        <v>66794</v>
      </c>
      <c r="D33" s="65">
        <v>0.88400000000000001</v>
      </c>
      <c r="E33" s="65">
        <v>0.94099999999999995</v>
      </c>
    </row>
    <row r="34" spans="2:5" s="1" customFormat="1" x14ac:dyDescent="0.25">
      <c r="B34" s="66">
        <v>66795</v>
      </c>
      <c r="C34" s="66">
        <v>70446</v>
      </c>
      <c r="D34" s="67">
        <v>0.873</v>
      </c>
      <c r="E34" s="67">
        <v>0.93500000000000005</v>
      </c>
    </row>
    <row r="35" spans="2:5" s="1" customFormat="1" x14ac:dyDescent="0.25">
      <c r="B35" s="68">
        <v>70447</v>
      </c>
      <c r="C35" s="68">
        <v>74100</v>
      </c>
      <c r="D35" s="65">
        <v>0.85</v>
      </c>
      <c r="E35" s="65">
        <v>0.93100000000000005</v>
      </c>
    </row>
    <row r="36" spans="2:5" s="1" customFormat="1" x14ac:dyDescent="0.25">
      <c r="B36" s="66">
        <v>74101</v>
      </c>
      <c r="C36" s="66">
        <v>77750</v>
      </c>
      <c r="D36" s="67">
        <v>0.82699999999999996</v>
      </c>
      <c r="E36" s="67">
        <v>0.92800000000000005</v>
      </c>
    </row>
    <row r="37" spans="2:5" s="1" customFormat="1" x14ac:dyDescent="0.25">
      <c r="B37" s="68">
        <v>77751</v>
      </c>
      <c r="C37" s="68">
        <v>81404</v>
      </c>
      <c r="D37" s="65">
        <v>0.80500000000000005</v>
      </c>
      <c r="E37" s="65">
        <v>0.92100000000000004</v>
      </c>
    </row>
    <row r="38" spans="2:5" s="1" customFormat="1" x14ac:dyDescent="0.25">
      <c r="B38" s="66">
        <v>81405</v>
      </c>
      <c r="C38" s="66">
        <v>85055</v>
      </c>
      <c r="D38" s="67">
        <v>0.78</v>
      </c>
      <c r="E38" s="67">
        <v>0.91600000000000004</v>
      </c>
    </row>
    <row r="39" spans="2:5" s="1" customFormat="1" x14ac:dyDescent="0.25">
      <c r="B39" s="68">
        <v>85056</v>
      </c>
      <c r="C39" s="68">
        <v>88707</v>
      </c>
      <c r="D39" s="65">
        <v>0.75700000000000001</v>
      </c>
      <c r="E39" s="65">
        <v>0.91100000000000003</v>
      </c>
    </row>
    <row r="40" spans="2:5" s="1" customFormat="1" x14ac:dyDescent="0.25">
      <c r="B40" s="66">
        <v>88708</v>
      </c>
      <c r="C40" s="66">
        <v>92360</v>
      </c>
      <c r="D40" s="67">
        <v>0.73499999999999999</v>
      </c>
      <c r="E40" s="67">
        <v>0.90400000000000003</v>
      </c>
    </row>
    <row r="41" spans="2:5" s="1" customFormat="1" x14ac:dyDescent="0.25">
      <c r="B41" s="68">
        <v>92361</v>
      </c>
      <c r="C41" s="68">
        <v>96010</v>
      </c>
      <c r="D41" s="65">
        <v>0.71099999999999997</v>
      </c>
      <c r="E41" s="65">
        <v>0.89800000000000002</v>
      </c>
    </row>
    <row r="42" spans="2:5" s="1" customFormat="1" x14ac:dyDescent="0.25">
      <c r="B42" s="66">
        <v>96011</v>
      </c>
      <c r="C42" s="66">
        <v>99667</v>
      </c>
      <c r="D42" s="67">
        <v>0.68899999999999995</v>
      </c>
      <c r="E42" s="67">
        <v>0.89400000000000002</v>
      </c>
    </row>
    <row r="43" spans="2:5" s="1" customFormat="1" x14ac:dyDescent="0.25">
      <c r="B43" s="68">
        <v>99668</v>
      </c>
      <c r="C43" s="68">
        <v>103318</v>
      </c>
      <c r="D43" s="65">
        <v>0.66400000000000003</v>
      </c>
      <c r="E43" s="65">
        <v>0.89100000000000001</v>
      </c>
    </row>
    <row r="44" spans="2:5" s="1" customFormat="1" x14ac:dyDescent="0.25">
      <c r="B44" s="66">
        <v>103319</v>
      </c>
      <c r="C44" s="66">
        <v>106968</v>
      </c>
      <c r="D44" s="67">
        <v>0.64100000000000001</v>
      </c>
      <c r="E44" s="67">
        <v>0.88400000000000001</v>
      </c>
    </row>
    <row r="45" spans="2:5" s="1" customFormat="1" x14ac:dyDescent="0.25">
      <c r="B45" s="68">
        <v>106969</v>
      </c>
      <c r="C45" s="68">
        <v>110621</v>
      </c>
      <c r="D45" s="65">
        <v>0.61899999999999999</v>
      </c>
      <c r="E45" s="65">
        <v>0.88</v>
      </c>
    </row>
    <row r="46" spans="2:5" s="1" customFormat="1" x14ac:dyDescent="0.25">
      <c r="B46" s="66">
        <v>110622</v>
      </c>
      <c r="C46" s="66">
        <v>114344</v>
      </c>
      <c r="D46" s="67">
        <v>0.59499999999999997</v>
      </c>
      <c r="E46" s="67">
        <v>0.875</v>
      </c>
    </row>
    <row r="47" spans="2:5" s="1" customFormat="1" x14ac:dyDescent="0.25">
      <c r="B47" s="68">
        <v>114345</v>
      </c>
      <c r="C47" s="68">
        <v>118086</v>
      </c>
      <c r="D47" s="65">
        <v>0.57399999999999995</v>
      </c>
      <c r="E47" s="65">
        <v>0.86799999999999999</v>
      </c>
    </row>
    <row r="48" spans="2:5" s="1" customFormat="1" x14ac:dyDescent="0.25">
      <c r="B48" s="66">
        <v>118087</v>
      </c>
      <c r="C48" s="66">
        <v>121825</v>
      </c>
      <c r="D48" s="67">
        <v>0.55300000000000005</v>
      </c>
      <c r="E48" s="67">
        <v>0.86299999999999999</v>
      </c>
    </row>
    <row r="49" spans="2:5" s="1" customFormat="1" x14ac:dyDescent="0.25">
      <c r="B49" s="68">
        <v>121826</v>
      </c>
      <c r="C49" s="68">
        <v>125565</v>
      </c>
      <c r="D49" s="65">
        <v>0.53200000000000003</v>
      </c>
      <c r="E49" s="65">
        <v>0.85899999999999999</v>
      </c>
    </row>
    <row r="50" spans="2:5" s="1" customFormat="1" x14ac:dyDescent="0.25">
      <c r="B50" s="66">
        <v>125566</v>
      </c>
      <c r="C50" s="66">
        <v>129303</v>
      </c>
      <c r="D50" s="67">
        <v>0.51</v>
      </c>
      <c r="E50" s="67">
        <v>0.85599999999999998</v>
      </c>
    </row>
    <row r="51" spans="2:5" s="1" customFormat="1" x14ac:dyDescent="0.25">
      <c r="B51" s="68">
        <v>129304</v>
      </c>
      <c r="C51" s="68">
        <v>133045</v>
      </c>
      <c r="D51" s="65">
        <v>0.49099999999999999</v>
      </c>
      <c r="E51" s="65">
        <v>0.84899999999999998</v>
      </c>
    </row>
    <row r="52" spans="2:5" s="1" customFormat="1" x14ac:dyDescent="0.25">
      <c r="B52" s="66">
        <v>133046</v>
      </c>
      <c r="C52" s="66">
        <v>136786</v>
      </c>
      <c r="D52" s="67">
        <v>0.47199999999999998</v>
      </c>
      <c r="E52" s="67">
        <v>0.84299999999999997</v>
      </c>
    </row>
    <row r="53" spans="2:5" s="1" customFormat="1" x14ac:dyDescent="0.25">
      <c r="B53" s="68">
        <v>136787</v>
      </c>
      <c r="C53" s="68">
        <v>140528</v>
      </c>
      <c r="D53" s="65">
        <v>0.45300000000000001</v>
      </c>
      <c r="E53" s="65">
        <v>0.83899999999999997</v>
      </c>
    </row>
    <row r="54" spans="2:5" s="1" customFormat="1" x14ac:dyDescent="0.25">
      <c r="B54" s="66">
        <v>140529</v>
      </c>
      <c r="C54" s="66">
        <v>144264</v>
      </c>
      <c r="D54" s="67">
        <v>0.433</v>
      </c>
      <c r="E54" s="67">
        <v>0.83299999999999996</v>
      </c>
    </row>
    <row r="55" spans="2:5" s="1" customFormat="1" x14ac:dyDescent="0.25">
      <c r="B55" s="68">
        <v>144265</v>
      </c>
      <c r="C55" s="68">
        <v>148003</v>
      </c>
      <c r="D55" s="65">
        <v>0.41299999999999998</v>
      </c>
      <c r="E55" s="65">
        <v>0.82899999999999996</v>
      </c>
    </row>
    <row r="56" spans="2:5" s="1" customFormat="1" x14ac:dyDescent="0.25">
      <c r="B56" s="66">
        <v>148004</v>
      </c>
      <c r="C56" s="66">
        <v>151746</v>
      </c>
      <c r="D56" s="67">
        <v>0.39300000000000002</v>
      </c>
      <c r="E56" s="67">
        <v>0.82199999999999995</v>
      </c>
    </row>
    <row r="57" spans="2:5" s="1" customFormat="1" x14ac:dyDescent="0.25">
      <c r="B57" s="68">
        <v>151747</v>
      </c>
      <c r="C57" s="68">
        <v>155484</v>
      </c>
      <c r="D57" s="65">
        <v>0.373</v>
      </c>
      <c r="E57" s="65">
        <v>0.81599999999999995</v>
      </c>
    </row>
    <row r="58" spans="2:5" s="1" customFormat="1" x14ac:dyDescent="0.25">
      <c r="B58" s="66">
        <v>155485</v>
      </c>
      <c r="C58" s="66">
        <v>159224</v>
      </c>
      <c r="D58" s="67">
        <v>0.35299999999999998</v>
      </c>
      <c r="E58" s="67">
        <v>0.80600000000000005</v>
      </c>
    </row>
    <row r="59" spans="2:5" s="1" customFormat="1" x14ac:dyDescent="0.25">
      <c r="B59" s="68">
        <v>159225</v>
      </c>
      <c r="C59" s="68">
        <v>162963</v>
      </c>
      <c r="D59" s="65">
        <v>0.33300000000000002</v>
      </c>
      <c r="E59" s="65">
        <v>0.80300000000000005</v>
      </c>
    </row>
    <row r="60" spans="2:5" s="1" customFormat="1" x14ac:dyDescent="0.25">
      <c r="B60" s="66">
        <v>162964</v>
      </c>
      <c r="C60" s="66">
        <v>166705</v>
      </c>
      <c r="D60" s="67">
        <v>0.33300000000000002</v>
      </c>
      <c r="E60" s="67">
        <v>0.79500000000000004</v>
      </c>
    </row>
    <row r="61" spans="2:5" s="1" customFormat="1" x14ac:dyDescent="0.25">
      <c r="B61" s="68">
        <v>166706</v>
      </c>
      <c r="C61" s="68">
        <v>170449</v>
      </c>
      <c r="D61" s="65">
        <v>0.33300000000000002</v>
      </c>
      <c r="E61" s="65">
        <v>0.78600000000000003</v>
      </c>
    </row>
    <row r="62" spans="2:5" s="1" customFormat="1" x14ac:dyDescent="0.25">
      <c r="B62" s="66">
        <v>170450</v>
      </c>
      <c r="C62" s="66">
        <v>174186</v>
      </c>
      <c r="D62" s="67">
        <v>0.33300000000000002</v>
      </c>
      <c r="E62" s="67">
        <v>0.78</v>
      </c>
    </row>
    <row r="63" spans="2:5" s="1" customFormat="1" x14ac:dyDescent="0.25">
      <c r="B63" s="68">
        <v>174187</v>
      </c>
      <c r="C63" s="68">
        <v>177926</v>
      </c>
      <c r="D63" s="65">
        <v>0.33300000000000002</v>
      </c>
      <c r="E63" s="65">
        <v>0.77100000000000002</v>
      </c>
    </row>
    <row r="64" spans="2:5" s="1" customFormat="1" x14ac:dyDescent="0.25">
      <c r="B64" s="66">
        <v>177927</v>
      </c>
      <c r="C64" s="66">
        <v>181663</v>
      </c>
      <c r="D64" s="67">
        <v>0.33300000000000002</v>
      </c>
      <c r="E64" s="67">
        <v>0.76600000000000001</v>
      </c>
    </row>
    <row r="65" spans="2:5" s="1" customFormat="1" x14ac:dyDescent="0.25">
      <c r="B65" s="68">
        <v>181664</v>
      </c>
      <c r="C65" s="68">
        <v>185406</v>
      </c>
      <c r="D65" s="65">
        <v>0.33300000000000002</v>
      </c>
      <c r="E65" s="65">
        <v>0.75800000000000001</v>
      </c>
    </row>
    <row r="66" spans="2:5" s="1" customFormat="1" x14ac:dyDescent="0.25">
      <c r="B66" s="66">
        <v>185407</v>
      </c>
      <c r="C66" s="66">
        <v>189147</v>
      </c>
      <c r="D66" s="67">
        <v>0.33300000000000002</v>
      </c>
      <c r="E66" s="67">
        <v>0.751</v>
      </c>
    </row>
    <row r="67" spans="2:5" s="1" customFormat="1" x14ac:dyDescent="0.25">
      <c r="B67" s="68">
        <v>189148</v>
      </c>
      <c r="C67" s="68">
        <v>192888</v>
      </c>
      <c r="D67" s="65">
        <v>0.33300000000000002</v>
      </c>
      <c r="E67" s="65">
        <v>0.74399999999999999</v>
      </c>
    </row>
    <row r="68" spans="2:5" s="1" customFormat="1" x14ac:dyDescent="0.25">
      <c r="B68" s="66">
        <v>192889</v>
      </c>
      <c r="C68" s="66">
        <v>196627</v>
      </c>
      <c r="D68" s="67">
        <v>0.33300000000000002</v>
      </c>
      <c r="E68" s="67">
        <v>0.73399999999999999</v>
      </c>
    </row>
    <row r="69" spans="2:5" s="1" customFormat="1" x14ac:dyDescent="0.25">
      <c r="B69" s="68">
        <v>196628</v>
      </c>
      <c r="C69" s="68">
        <v>200363</v>
      </c>
      <c r="D69" s="65">
        <v>0.33300000000000002</v>
      </c>
      <c r="E69" s="65">
        <v>0.72899999999999998</v>
      </c>
    </row>
    <row r="70" spans="2:5" s="1" customFormat="1" x14ac:dyDescent="0.25">
      <c r="B70" s="66">
        <v>200364</v>
      </c>
      <c r="C70" s="66">
        <v>204107</v>
      </c>
      <c r="D70" s="67">
        <v>0.33300000000000002</v>
      </c>
      <c r="E70" s="67">
        <v>0.72199999999999998</v>
      </c>
    </row>
    <row r="71" spans="2:5" s="1" customFormat="1" x14ac:dyDescent="0.25">
      <c r="B71" s="68">
        <v>204108</v>
      </c>
      <c r="C71" s="68">
        <v>207845</v>
      </c>
      <c r="D71" s="65">
        <v>0.33300000000000002</v>
      </c>
      <c r="E71" s="65">
        <v>0.71399999999999997</v>
      </c>
    </row>
    <row r="72" spans="2:5" s="1" customFormat="1" x14ac:dyDescent="0.25">
      <c r="B72" s="66">
        <v>207846</v>
      </c>
      <c r="C72" s="66">
        <v>211586</v>
      </c>
      <c r="D72" s="67">
        <v>0.33300000000000002</v>
      </c>
      <c r="E72" s="67">
        <v>0.70699999999999996</v>
      </c>
    </row>
    <row r="73" spans="2:5" s="1" customFormat="1" x14ac:dyDescent="0.25">
      <c r="B73" s="68">
        <v>211587</v>
      </c>
      <c r="C73" s="68">
        <v>215327</v>
      </c>
      <c r="D73" s="65">
        <v>0.33300000000000002</v>
      </c>
      <c r="E73" s="65">
        <v>0.70099999999999996</v>
      </c>
    </row>
    <row r="74" spans="2:5" s="1" customFormat="1" x14ac:dyDescent="0.25">
      <c r="B74" s="66">
        <v>215328</v>
      </c>
      <c r="C74" s="66">
        <v>219065</v>
      </c>
      <c r="D74" s="67">
        <v>0.33300000000000002</v>
      </c>
      <c r="E74" s="67">
        <v>0.69299999999999995</v>
      </c>
    </row>
    <row r="75" spans="2:5" s="1" customFormat="1" x14ac:dyDescent="0.25">
      <c r="B75" s="68">
        <v>219066</v>
      </c>
      <c r="C75" s="68">
        <v>222806</v>
      </c>
      <c r="D75" s="65">
        <v>0.33300000000000002</v>
      </c>
      <c r="E75" s="65">
        <v>0.68500000000000005</v>
      </c>
    </row>
    <row r="76" spans="2:5" s="1" customFormat="1" x14ac:dyDescent="0.25">
      <c r="B76" s="66">
        <v>222807</v>
      </c>
      <c r="C76" s="66">
        <v>226545</v>
      </c>
      <c r="D76" s="67">
        <v>0.33300000000000002</v>
      </c>
      <c r="E76" s="67">
        <v>0.68</v>
      </c>
    </row>
    <row r="77" spans="2:5" s="1" customFormat="1" ht="15" customHeight="1" x14ac:dyDescent="0.25">
      <c r="B77" s="68">
        <v>226546</v>
      </c>
      <c r="C77" s="69" t="s">
        <v>27</v>
      </c>
      <c r="D77" s="65">
        <v>0.33300000000000002</v>
      </c>
      <c r="E77" s="65">
        <v>0.67100000000000004</v>
      </c>
    </row>
    <row r="78" spans="2:5" s="1" customFormat="1" x14ac:dyDescent="0.25">
      <c r="B78" s="21"/>
    </row>
    <row r="79" spans="2:5" s="1" customFormat="1" x14ac:dyDescent="0.25">
      <c r="B79" s="22"/>
    </row>
    <row r="80" spans="2:5" s="1" customFormat="1" ht="30.75" x14ac:dyDescent="0.25">
      <c r="B80" s="23"/>
    </row>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sheetData>
  <sheetProtection sheet="1" objects="1" scenarios="1"/>
  <mergeCells count="3">
    <mergeCell ref="B2:K2"/>
    <mergeCell ref="B4:J4"/>
    <mergeCell ref="B5:J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Bruto-netto calculator</vt:lpstr>
      <vt:lpstr>Kinderopvangtoeslagtabel</vt:lpstr>
      <vt:lpstr>'Bruto-netto calculator'!Afdrukbereik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Wiltonshof</dc:creator>
  <cp:lastModifiedBy>lonneke willem</cp:lastModifiedBy>
  <cp:lastPrinted>2024-10-21T14:55:24Z</cp:lastPrinted>
  <dcterms:created xsi:type="dcterms:W3CDTF">2018-10-24T14:40:56Z</dcterms:created>
  <dcterms:modified xsi:type="dcterms:W3CDTF">2024-11-19T10:18:43Z</dcterms:modified>
</cp:coreProperties>
</file>